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Grubišić\Documents\Upravljanje financijskom imovinom\"/>
    </mc:Choice>
  </mc:AlternateContent>
  <xr:revisionPtr revIDLastSave="0" documentId="13_ncr:1_{D896691E-1665-4F94-B640-655D22F3548C}" xr6:coauthVersionLast="36" xr6:coauthVersionMax="36" xr10:uidLastSave="{00000000-0000-0000-0000-000000000000}"/>
  <bookViews>
    <workbookView xWindow="0" yWindow="0" windowWidth="28800" windowHeight="12225" xr2:uid="{E850A9F8-C183-4F51-A080-7BB469D182A6}"/>
  </bookViews>
  <sheets>
    <sheet name="Bezrizična_krivulj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E18" i="1" s="1"/>
  <c r="F18" i="1" s="1"/>
  <c r="D17" i="1"/>
  <c r="E17" i="1" s="1"/>
  <c r="F17" i="1" s="1"/>
  <c r="B16" i="1"/>
  <c r="E15" i="1"/>
  <c r="D15" i="1"/>
  <c r="D16" i="1" s="1"/>
  <c r="E16" i="1" s="1"/>
  <c r="B15" i="1"/>
  <c r="E14" i="1"/>
  <c r="D14" i="1"/>
  <c r="B14" i="1"/>
  <c r="E13" i="1"/>
  <c r="D13" i="1"/>
  <c r="B13" i="1"/>
  <c r="A10" i="1"/>
  <c r="A31" i="1" s="1"/>
  <c r="A13" i="1" l="1"/>
  <c r="A14" i="1"/>
  <c r="A15" i="1"/>
  <c r="A16" i="1"/>
  <c r="A18" i="1"/>
  <c r="A17" i="1"/>
  <c r="A19" i="1"/>
  <c r="E20" i="1"/>
  <c r="F20" i="1" s="1"/>
  <c r="E19" i="1"/>
  <c r="F19" i="1" s="1"/>
  <c r="A20" i="1"/>
  <c r="A21" i="1"/>
  <c r="A22" i="1"/>
  <c r="A23" i="1"/>
  <c r="A24" i="1"/>
  <c r="A25" i="1"/>
  <c r="A26" i="1"/>
  <c r="A27" i="1"/>
  <c r="A28" i="1"/>
  <c r="A29" i="1"/>
  <c r="A30" i="1"/>
  <c r="E21" i="1" l="1"/>
  <c r="F21" i="1" s="1"/>
  <c r="E22" i="1" l="1"/>
  <c r="F22" i="1" s="1"/>
  <c r="E23" i="1" l="1"/>
  <c r="F23" i="1" s="1"/>
  <c r="E24" i="1" s="1"/>
  <c r="F24" i="1" s="1"/>
  <c r="E25" i="1" s="1"/>
  <c r="F25" i="1" s="1"/>
  <c r="E26" i="1" s="1"/>
  <c r="F26" i="1" s="1"/>
  <c r="E27" i="1" l="1"/>
  <c r="F27" i="1" s="1"/>
  <c r="E28" i="1" s="1"/>
  <c r="F28" i="1" s="1"/>
  <c r="E29" i="1" s="1"/>
  <c r="F29" i="1" s="1"/>
  <c r="E30" i="1" s="1"/>
  <c r="F30" i="1" s="1"/>
  <c r="E31" i="1" s="1"/>
  <c r="F31" i="1" s="1"/>
</calcChain>
</file>

<file path=xl/sharedStrings.xml><?xml version="1.0" encoding="utf-8"?>
<sst xmlns="http://schemas.openxmlformats.org/spreadsheetml/2006/main" count="41" uniqueCount="39">
  <si>
    <t>EURIBOR</t>
  </si>
  <si>
    <t>Tržišne EUR swap stope</t>
  </si>
  <si>
    <t>1M</t>
  </si>
  <si>
    <t>1 Year</t>
  </si>
  <si>
    <t>3M</t>
  </si>
  <si>
    <t>2 Year</t>
  </si>
  <si>
    <t>3 Year</t>
  </si>
  <si>
    <t>3M EURIBOR forward rate</t>
  </si>
  <si>
    <t>5 Year</t>
  </si>
  <si>
    <t>3x6</t>
  </si>
  <si>
    <t>7 Year</t>
  </si>
  <si>
    <t>6x9</t>
  </si>
  <si>
    <t>10 Year</t>
  </si>
  <si>
    <t>15 Year</t>
  </si>
  <si>
    <t>30 Year</t>
  </si>
  <si>
    <t>Datum</t>
  </si>
  <si>
    <t>Period u godinama</t>
  </si>
  <si>
    <t>Period</t>
  </si>
  <si>
    <t>Prije bootstrap-a</t>
  </si>
  <si>
    <t>Kamatna stopa</t>
  </si>
  <si>
    <t>Diskontni faktor</t>
  </si>
  <si>
    <t>6M</t>
  </si>
  <si>
    <t>9M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</si>
  <si>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</si>
  <si>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</si>
  <si>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</si>
  <si>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</si>
  <si>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</si>
  <si>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</si>
  <si>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</si>
  <si>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</si>
  <si>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</si>
  <si>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</si>
  <si>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</si>
  <si>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</si>
  <si>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</si>
  <si>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</si>
  <si>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</si>
  <si>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SWAP ugovor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</si>
</sst>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0" fontId="0" fillId="0" borderId="0" xfId="0" applyNumberFormat="1"/>
    <xf numFmtId="14" fontId="0" fillId="0" borderId="0" xfId="0" applyNumberFormat="1"/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2" fontId="0" fillId="0" borderId="0" xfId="0" applyNumberFormat="1"/>
    <xf numFmtId="10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Bezrizična krivulja EUR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Bezrizična_krivulja!$E$12</c:f>
              <c:strCache>
                <c:ptCount val="1"/>
                <c:pt idx="0">
                  <c:v>Kamatna stopa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Bezrizična_krivulja!$A$13:$A$31</c:f>
              <c:numCache>
                <c:formatCode>m/d/yyyy</c:formatCode>
                <c:ptCount val="19"/>
                <c:pt idx="0">
                  <c:v>45051</c:v>
                </c:pt>
                <c:pt idx="1">
                  <c:v>45112</c:v>
                </c:pt>
                <c:pt idx="2">
                  <c:v>45204</c:v>
                </c:pt>
                <c:pt idx="3">
                  <c:v>45296</c:v>
                </c:pt>
                <c:pt idx="4">
                  <c:v>45387</c:v>
                </c:pt>
                <c:pt idx="5">
                  <c:v>45752</c:v>
                </c:pt>
                <c:pt idx="6">
                  <c:v>46117</c:v>
                </c:pt>
                <c:pt idx="7">
                  <c:v>46482</c:v>
                </c:pt>
                <c:pt idx="8">
                  <c:v>46848</c:v>
                </c:pt>
                <c:pt idx="9">
                  <c:v>47213</c:v>
                </c:pt>
                <c:pt idx="10">
                  <c:v>47578</c:v>
                </c:pt>
                <c:pt idx="11">
                  <c:v>47943</c:v>
                </c:pt>
                <c:pt idx="12">
                  <c:v>48309</c:v>
                </c:pt>
                <c:pt idx="13">
                  <c:v>48674</c:v>
                </c:pt>
                <c:pt idx="14">
                  <c:v>49039</c:v>
                </c:pt>
                <c:pt idx="15">
                  <c:v>49404</c:v>
                </c:pt>
                <c:pt idx="16">
                  <c:v>49770</c:v>
                </c:pt>
                <c:pt idx="17">
                  <c:v>50135</c:v>
                </c:pt>
                <c:pt idx="18">
                  <c:v>50500</c:v>
                </c:pt>
              </c:numCache>
            </c:numRef>
          </c:cat>
          <c:val>
            <c:numRef>
              <c:f>Bezrizična_krivulja!$E$13:$E$31</c:f>
              <c:numCache>
                <c:formatCode>0.00%</c:formatCode>
                <c:ptCount val="19"/>
                <c:pt idx="0">
                  <c:v>2.928E-2</c:v>
                </c:pt>
                <c:pt idx="1">
                  <c:v>3.0530000000000002E-2</c:v>
                </c:pt>
                <c:pt idx="2">
                  <c:v>3.2596278999999839E-2</c:v>
                </c:pt>
                <c:pt idx="3">
                  <c:v>3.3621540898816527E-2</c:v>
                </c:pt>
                <c:pt idx="4">
                  <c:v>3.3910000000000003E-2</c:v>
                </c:pt>
                <c:pt idx="5">
                  <c:v>3.1999947859650435E-2</c:v>
                </c:pt>
                <c:pt idx="6">
                  <c:v>3.0207761175429226E-2</c:v>
                </c:pt>
                <c:pt idx="7">
                  <c:v>2.9407023964433066E-2</c:v>
                </c:pt>
                <c:pt idx="8">
                  <c:v>2.8595459532222423E-2</c:v>
                </c:pt>
                <c:pt idx="9">
                  <c:v>2.8384490236405435E-2</c:v>
                </c:pt>
                <c:pt idx="10">
                  <c:v>2.8167029334240201E-2</c:v>
                </c:pt>
                <c:pt idx="11">
                  <c:v>2.824719086930072E-2</c:v>
                </c:pt>
                <c:pt idx="12">
                  <c:v>2.8324567848266424E-2</c:v>
                </c:pt>
                <c:pt idx="13">
                  <c:v>2.840022125862629E-2</c:v>
                </c:pt>
                <c:pt idx="14">
                  <c:v>2.8544060843600949E-2</c:v>
                </c:pt>
                <c:pt idx="15">
                  <c:v>2.8687752102217745E-2</c:v>
                </c:pt>
                <c:pt idx="16">
                  <c:v>2.8831751729359478E-2</c:v>
                </c:pt>
                <c:pt idx="17">
                  <c:v>2.8976405645767978E-2</c:v>
                </c:pt>
                <c:pt idx="18">
                  <c:v>2.9121987052700193E-2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9-4FC0-805C-0A5C90286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205264"/>
        <c:axId val="1168382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Bezrizična_krivulja!$D$12</c15:sqref>
                        </c15:formulaRef>
                      </c:ext>
                    </c:extLst>
                    <c:strCache>
                      <c:ptCount val="1"/>
                      <c:pt idx="0">
                        <c:v>Prije bootstrap-a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Bezrizična_krivulja!$A$13:$A$31</c15:sqref>
                        </c15:formulaRef>
                      </c:ext>
                    </c:extLst>
                    <c:numCache>
                      <c:formatCode>m/d/yyyy</c:formatCode>
                      <c:ptCount val="19"/>
                      <c:pt idx="0">
                        <c:v>45051</c:v>
                      </c:pt>
                      <c:pt idx="1">
                        <c:v>45112</c:v>
                      </c:pt>
                      <c:pt idx="2">
                        <c:v>45204</c:v>
                      </c:pt>
                      <c:pt idx="3">
                        <c:v>45296</c:v>
                      </c:pt>
                      <c:pt idx="4">
                        <c:v>45387</c:v>
                      </c:pt>
                      <c:pt idx="5">
                        <c:v>45752</c:v>
                      </c:pt>
                      <c:pt idx="6">
                        <c:v>46117</c:v>
                      </c:pt>
                      <c:pt idx="7">
                        <c:v>46482</c:v>
                      </c:pt>
                      <c:pt idx="8">
                        <c:v>46848</c:v>
                      </c:pt>
                      <c:pt idx="9">
                        <c:v>47213</c:v>
                      </c:pt>
                      <c:pt idx="10">
                        <c:v>47578</c:v>
                      </c:pt>
                      <c:pt idx="11">
                        <c:v>47943</c:v>
                      </c:pt>
                      <c:pt idx="12">
                        <c:v>48309</c:v>
                      </c:pt>
                      <c:pt idx="13">
                        <c:v>48674</c:v>
                      </c:pt>
                      <c:pt idx="14">
                        <c:v>49039</c:v>
                      </c:pt>
                      <c:pt idx="15">
                        <c:v>49404</c:v>
                      </c:pt>
                      <c:pt idx="16">
                        <c:v>49770</c:v>
                      </c:pt>
                      <c:pt idx="17">
                        <c:v>50135</c:v>
                      </c:pt>
                      <c:pt idx="18">
                        <c:v>50500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Bezrizična_krivulja!$D$13:$D$31</c15:sqref>
                        </c15:formulaRef>
                      </c:ext>
                    </c:extLst>
                    <c:numCache>
                      <c:formatCode>0.00%</c:formatCode>
                      <c:ptCount val="19"/>
                      <c:pt idx="0">
                        <c:v>2.928E-2</c:v>
                      </c:pt>
                      <c:pt idx="1">
                        <c:v>3.0530000000000002E-2</c:v>
                      </c:pt>
                      <c:pt idx="2">
                        <c:v>3.2596278999999839E-2</c:v>
                      </c:pt>
                      <c:pt idx="3">
                        <c:v>3.3621540898816527E-2</c:v>
                      </c:pt>
                      <c:pt idx="4">
                        <c:v>3.3910000000000003E-2</c:v>
                      </c:pt>
                      <c:pt idx="5">
                        <c:v>3.2030000000000003E-2</c:v>
                      </c:pt>
                      <c:pt idx="6">
                        <c:v>3.0280000000000001E-2</c:v>
                      </c:pt>
                      <c:pt idx="7">
                        <c:v>2.9495E-2</c:v>
                      </c:pt>
                      <c:pt idx="8">
                        <c:v>2.8709999999999999E-2</c:v>
                      </c:pt>
                      <c:pt idx="9">
                        <c:v>2.8494999999999999E-2</c:v>
                      </c:pt>
                      <c:pt idx="10">
                        <c:v>2.828E-2</c:v>
                      </c:pt>
                      <c:pt idx="11">
                        <c:v>2.8340000000000001E-2</c:v>
                      </c:pt>
                      <c:pt idx="12">
                        <c:v>2.8399999999999998E-2</c:v>
                      </c:pt>
                      <c:pt idx="13">
                        <c:v>2.8459999999999999E-2</c:v>
                      </c:pt>
                      <c:pt idx="14">
                        <c:v>2.8580000000000001E-2</c:v>
                      </c:pt>
                      <c:pt idx="15">
                        <c:v>2.8699999999999996E-2</c:v>
                      </c:pt>
                      <c:pt idx="16">
                        <c:v>2.8820000000000002E-2</c:v>
                      </c:pt>
                      <c:pt idx="17">
                        <c:v>2.894E-2</c:v>
                      </c:pt>
                      <c:pt idx="18">
                        <c:v>2.9059999999999999E-2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479-4FC0-805C-0A5C902865E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Bezrizična_krivulja!$F$12</c15:sqref>
                        </c15:formulaRef>
                      </c:ext>
                    </c:extLst>
                    <c:strCache>
                      <c:ptCount val="1"/>
                      <c:pt idx="0">
                        <c:v>Diskontni faktor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Bezrizična_krivulja!$A$13:$A$31</c15:sqref>
                        </c15:formulaRef>
                      </c:ext>
                    </c:extLst>
                    <c:numCache>
                      <c:formatCode>m/d/yyyy</c:formatCode>
                      <c:ptCount val="19"/>
                      <c:pt idx="0">
                        <c:v>45051</c:v>
                      </c:pt>
                      <c:pt idx="1">
                        <c:v>45112</c:v>
                      </c:pt>
                      <c:pt idx="2">
                        <c:v>45204</c:v>
                      </c:pt>
                      <c:pt idx="3">
                        <c:v>45296</c:v>
                      </c:pt>
                      <c:pt idx="4">
                        <c:v>45387</c:v>
                      </c:pt>
                      <c:pt idx="5">
                        <c:v>45752</c:v>
                      </c:pt>
                      <c:pt idx="6">
                        <c:v>46117</c:v>
                      </c:pt>
                      <c:pt idx="7">
                        <c:v>46482</c:v>
                      </c:pt>
                      <c:pt idx="8">
                        <c:v>46848</c:v>
                      </c:pt>
                      <c:pt idx="9">
                        <c:v>47213</c:v>
                      </c:pt>
                      <c:pt idx="10">
                        <c:v>47578</c:v>
                      </c:pt>
                      <c:pt idx="11">
                        <c:v>47943</c:v>
                      </c:pt>
                      <c:pt idx="12">
                        <c:v>48309</c:v>
                      </c:pt>
                      <c:pt idx="13">
                        <c:v>48674</c:v>
                      </c:pt>
                      <c:pt idx="14">
                        <c:v>49039</c:v>
                      </c:pt>
                      <c:pt idx="15">
                        <c:v>49404</c:v>
                      </c:pt>
                      <c:pt idx="16">
                        <c:v>49770</c:v>
                      </c:pt>
                      <c:pt idx="17">
                        <c:v>50135</c:v>
                      </c:pt>
                      <c:pt idx="18">
                        <c:v>50500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Bezrizična_krivulja!$F$13:$F$31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4">
                        <c:v>0.96720217427048771</c:v>
                      </c:pt>
                      <c:pt idx="5">
                        <c:v>0.9389460716821374</c:v>
                      </c:pt>
                      <c:pt idx="6">
                        <c:v>0.91458810334331886</c:v>
                      </c:pt>
                      <c:pt idx="7">
                        <c:v>0.89053602142556909</c:v>
                      </c:pt>
                      <c:pt idx="8">
                        <c:v>0.86851432399469719</c:v>
                      </c:pt>
                      <c:pt idx="9">
                        <c:v>0.84540904733038214</c:v>
                      </c:pt>
                      <c:pt idx="10">
                        <c:v>0.82329274557019749</c:v>
                      </c:pt>
                      <c:pt idx="11">
                        <c:v>0.80023906126469824</c:v>
                      </c:pt>
                      <c:pt idx="12">
                        <c:v>0.77772864411879217</c:v>
                      </c:pt>
                      <c:pt idx="13">
                        <c:v>0.75575040035316143</c:v>
                      </c:pt>
                      <c:pt idx="14">
                        <c:v>0.7337499616577795</c:v>
                      </c:pt>
                      <c:pt idx="15">
                        <c:v>0.71219213266372949</c:v>
                      </c:pt>
                      <c:pt idx="16">
                        <c:v>0.69107205810657601</c:v>
                      </c:pt>
                      <c:pt idx="17">
                        <c:v>0.67038481506898573</c:v>
                      </c:pt>
                      <c:pt idx="18">
                        <c:v>0.65012541776153454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479-4FC0-805C-0A5C902865EC}"/>
                  </c:ext>
                </c:extLst>
              </c15:ser>
            </c15:filteredLineSeries>
          </c:ext>
        </c:extLst>
      </c:lineChart>
      <c:dateAx>
        <c:axId val="11592052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68382112"/>
        <c:crosses val="autoZero"/>
        <c:auto val="0"/>
        <c:lblOffset val="100"/>
        <c:baseTimeUnit val="months"/>
        <c:majorUnit val="12"/>
        <c:majorTimeUnit val="months"/>
      </c:dateAx>
      <c:valAx>
        <c:axId val="116838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5920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14287</xdr:rowOff>
    </xdr:from>
    <xdr:to>
      <xdr:col>14</xdr:col>
      <xdr:colOff>304800</xdr:colOff>
      <xdr:row>28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0661CF-8822-489D-8ECE-3D263EFF3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3159-76F7-4073-AA54-5734F050BAC1}">
  <dimension ref="A1:R31"/>
  <sheetViews>
    <sheetView tabSelected="1" workbookViewId="0">
      <selection activeCell="A2" sqref="A2"/>
    </sheetView>
  </sheetViews>
  <sheetFormatPr defaultRowHeight="15" x14ac:dyDescent="0.25"/>
  <cols>
    <col min="1" max="1" width="12" customWidth="1"/>
    <col min="2" max="2" width="13" customWidth="1"/>
    <col min="3" max="3" width="12.7109375" customWidth="1"/>
    <col min="4" max="4" width="12.5703125" customWidth="1"/>
    <col min="5" max="5" width="15.85546875" customWidth="1"/>
    <col min="6" max="6" width="16.5703125" customWidth="1"/>
    <col min="7" max="7" width="11.42578125" customWidth="1"/>
  </cols>
  <sheetData>
    <row r="1" spans="1:18" x14ac:dyDescent="0.25">
      <c r="A1" s="9" t="s">
        <v>0</v>
      </c>
      <c r="B1" s="9"/>
      <c r="D1" s="10" t="s">
        <v>1</v>
      </c>
      <c r="E1" s="10"/>
    </row>
    <row r="2" spans="1:18" x14ac:dyDescent="0.25">
      <c r="A2" t="s">
        <v>2</v>
      </c>
      <c r="B2" s="1">
        <v>2.928E-2</v>
      </c>
      <c r="D2" t="s">
        <v>3</v>
      </c>
      <c r="E2" s="1">
        <v>3.3910000000000003E-2</v>
      </c>
      <c r="F2" s="1"/>
      <c r="G2" s="1"/>
      <c r="H2" s="1"/>
      <c r="J2" s="1"/>
      <c r="K2" s="1"/>
      <c r="L2" s="1"/>
      <c r="M2" s="1"/>
      <c r="Q2" t="s">
        <v>38</v>
      </c>
    </row>
    <row r="3" spans="1:18" x14ac:dyDescent="0.25">
      <c r="A3" t="s">
        <v>4</v>
      </c>
      <c r="B3" s="1">
        <v>3.0530000000000002E-2</v>
      </c>
      <c r="D3" t="s">
        <v>5</v>
      </c>
      <c r="E3" s="1">
        <v>3.2030000000000003E-2</v>
      </c>
      <c r="F3" s="1"/>
      <c r="G3" s="1"/>
      <c r="H3" s="1"/>
      <c r="J3" s="1"/>
      <c r="K3" s="1"/>
      <c r="L3" s="1"/>
      <c r="M3" s="1"/>
    </row>
    <row r="4" spans="1:18" x14ac:dyDescent="0.25">
      <c r="D4" t="s">
        <v>6</v>
      </c>
      <c r="E4" s="1">
        <v>3.0280000000000001E-2</v>
      </c>
      <c r="F4" s="1"/>
      <c r="G4" s="1"/>
      <c r="H4" s="1"/>
      <c r="J4" s="1"/>
      <c r="K4" s="1"/>
      <c r="L4" s="1"/>
      <c r="M4" s="1"/>
      <c r="Q4">
        <v>1</v>
      </c>
      <c r="R4" s="1">
        <f>D14</f>
        <v>3.0530000000000002E-2</v>
      </c>
    </row>
    <row r="5" spans="1:18" x14ac:dyDescent="0.25">
      <c r="A5" s="11" t="s">
        <v>7</v>
      </c>
      <c r="B5" s="11"/>
      <c r="D5" t="s">
        <v>8</v>
      </c>
      <c r="E5" s="1">
        <v>2.8709999999999999E-2</v>
      </c>
      <c r="F5" s="1"/>
      <c r="G5" s="1"/>
      <c r="H5" s="1"/>
      <c r="J5" s="1"/>
      <c r="K5" s="1"/>
      <c r="L5" s="1"/>
      <c r="M5" s="1"/>
      <c r="Q5">
        <v>2</v>
      </c>
    </row>
    <row r="6" spans="1:18" x14ac:dyDescent="0.25">
      <c r="A6" t="s">
        <v>9</v>
      </c>
      <c r="B6" s="1">
        <v>3.44E-2</v>
      </c>
      <c r="D6" t="s">
        <v>10</v>
      </c>
      <c r="E6" s="1">
        <v>2.828E-2</v>
      </c>
      <c r="F6" s="1"/>
      <c r="G6" s="1"/>
      <c r="H6" s="1"/>
      <c r="J6" s="1"/>
      <c r="K6" s="1"/>
      <c r="L6" s="1"/>
      <c r="M6" s="1"/>
      <c r="Q6">
        <v>3</v>
      </c>
    </row>
    <row r="7" spans="1:18" x14ac:dyDescent="0.25">
      <c r="A7" t="s">
        <v>11</v>
      </c>
      <c r="B7" s="1">
        <v>3.5099999999999999E-2</v>
      </c>
      <c r="D7" t="s">
        <v>12</v>
      </c>
      <c r="E7" s="1">
        <v>2.8459999999999999E-2</v>
      </c>
      <c r="F7" s="1"/>
      <c r="G7" s="1"/>
      <c r="H7" s="1"/>
      <c r="J7" s="1"/>
      <c r="K7" s="1"/>
      <c r="L7" s="1"/>
      <c r="M7" s="1"/>
      <c r="Q7">
        <v>4</v>
      </c>
    </row>
    <row r="8" spans="1:18" x14ac:dyDescent="0.25">
      <c r="D8" t="s">
        <v>13</v>
      </c>
      <c r="E8" s="1">
        <v>2.9059999999999999E-2</v>
      </c>
      <c r="F8" s="1"/>
      <c r="G8" s="1"/>
      <c r="H8" s="1"/>
      <c r="J8" s="1"/>
      <c r="K8" s="1"/>
      <c r="L8" s="1"/>
      <c r="M8" s="1"/>
      <c r="Q8">
        <v>5</v>
      </c>
    </row>
    <row r="9" spans="1:18" x14ac:dyDescent="0.25">
      <c r="D9" t="s">
        <v>14</v>
      </c>
      <c r="E9" s="1">
        <v>2.5270000000000001E-2</v>
      </c>
      <c r="F9" s="1"/>
      <c r="G9" s="1"/>
      <c r="H9" s="1"/>
      <c r="J9" s="1"/>
      <c r="K9" s="1"/>
      <c r="L9" s="1"/>
      <c r="M9" s="1"/>
      <c r="Q9">
        <v>6</v>
      </c>
    </row>
    <row r="10" spans="1:18" x14ac:dyDescent="0.25">
      <c r="A10" s="2">
        <f ca="1">TODAY()</f>
        <v>45021</v>
      </c>
      <c r="Q10">
        <v>7</v>
      </c>
    </row>
    <row r="11" spans="1:18" x14ac:dyDescent="0.25">
      <c r="Q11">
        <v>8</v>
      </c>
    </row>
    <row r="12" spans="1:18" ht="30" x14ac:dyDescent="0.25">
      <c r="A12" s="3" t="s">
        <v>15</v>
      </c>
      <c r="B12" s="4" t="s">
        <v>16</v>
      </c>
      <c r="C12" s="5" t="s">
        <v>17</v>
      </c>
      <c r="D12" s="3" t="s">
        <v>18</v>
      </c>
      <c r="E12" s="6" t="s">
        <v>19</v>
      </c>
      <c r="F12" s="5" t="s">
        <v>20</v>
      </c>
      <c r="Q12">
        <v>9</v>
      </c>
    </row>
    <row r="13" spans="1:18" x14ac:dyDescent="0.25">
      <c r="A13" s="2">
        <f ca="1">EDATE($A$10, B13*12)</f>
        <v>45051</v>
      </c>
      <c r="B13" s="7">
        <f>1/12</f>
        <v>8.3333333333333329E-2</v>
      </c>
      <c r="C13" t="s">
        <v>2</v>
      </c>
      <c r="D13" s="1">
        <f>B2</f>
        <v>2.928E-2</v>
      </c>
      <c r="E13" s="8">
        <f>D13</f>
        <v>2.928E-2</v>
      </c>
      <c r="Q13">
        <v>10</v>
      </c>
    </row>
    <row r="14" spans="1:18" x14ac:dyDescent="0.25">
      <c r="A14" s="2">
        <f t="shared" ref="A14:A31" ca="1" si="0">EDATE($A$10, B14*12)</f>
        <v>45112</v>
      </c>
      <c r="B14">
        <f>3/12</f>
        <v>0.25</v>
      </c>
      <c r="C14" t="s">
        <v>4</v>
      </c>
      <c r="D14" s="1">
        <f>B3</f>
        <v>3.0530000000000002E-2</v>
      </c>
      <c r="E14" s="8">
        <f t="shared" ref="E14:E17" si="1">D14</f>
        <v>3.0530000000000002E-2</v>
      </c>
      <c r="Q14">
        <v>11</v>
      </c>
    </row>
    <row r="15" spans="1:18" x14ac:dyDescent="0.25">
      <c r="A15" s="2">
        <f t="shared" ca="1" si="0"/>
        <v>45204</v>
      </c>
      <c r="B15">
        <f>6/12</f>
        <v>0.5</v>
      </c>
      <c r="C15" t="s">
        <v>21</v>
      </c>
      <c r="D15" s="1">
        <f>((1+B3*0.25)*(1+B6*0.25)-1)/0.5</f>
        <v>3.2596278999999839E-2</v>
      </c>
      <c r="E15" s="8">
        <f t="shared" si="1"/>
        <v>3.2596278999999839E-2</v>
      </c>
      <c r="Q15">
        <v>12</v>
      </c>
    </row>
    <row r="16" spans="1:18" x14ac:dyDescent="0.25">
      <c r="A16" s="2">
        <f t="shared" ca="1" si="0"/>
        <v>45296</v>
      </c>
      <c r="B16">
        <f>9/12</f>
        <v>0.75</v>
      </c>
      <c r="C16" t="s">
        <v>22</v>
      </c>
      <c r="D16" s="1">
        <f>((1+D15*0.5)*(1+B7*0.25)-1)/0.75</f>
        <v>3.3621540898816527E-2</v>
      </c>
      <c r="E16" s="8">
        <f t="shared" si="1"/>
        <v>3.3621540898816527E-2</v>
      </c>
    </row>
    <row r="17" spans="1:6" x14ac:dyDescent="0.25">
      <c r="A17" s="2">
        <f t="shared" ca="1" si="0"/>
        <v>45387</v>
      </c>
      <c r="B17">
        <v>1</v>
      </c>
      <c r="C17" t="s">
        <v>23</v>
      </c>
      <c r="D17" s="1">
        <f>E2</f>
        <v>3.3910000000000003E-2</v>
      </c>
      <c r="E17" s="8">
        <f t="shared" si="1"/>
        <v>3.3910000000000003E-2</v>
      </c>
      <c r="F17">
        <f>1/(1+E17)^B17</f>
        <v>0.96720217427048771</v>
      </c>
    </row>
    <row r="18" spans="1:6" x14ac:dyDescent="0.25">
      <c r="A18" s="2">
        <f t="shared" ca="1" si="0"/>
        <v>45752</v>
      </c>
      <c r="B18">
        <v>2</v>
      </c>
      <c r="C18" t="s">
        <v>24</v>
      </c>
      <c r="D18" s="1">
        <f>E3</f>
        <v>3.2030000000000003E-2</v>
      </c>
      <c r="E18" s="8">
        <f>((1+D18)/(1-D18*SUM($F$17:F17)))^(1/B18)-1</f>
        <v>3.1999947859650435E-2</v>
      </c>
      <c r="F18">
        <f t="shared" ref="F18:F31" si="2">1/(1+E18)^B18</f>
        <v>0.9389460716821374</v>
      </c>
    </row>
    <row r="19" spans="1:6" x14ac:dyDescent="0.25">
      <c r="A19" s="2">
        <f t="shared" ca="1" si="0"/>
        <v>46117</v>
      </c>
      <c r="B19">
        <v>3</v>
      </c>
      <c r="C19" t="s">
        <v>25</v>
      </c>
      <c r="D19" s="1">
        <f>E4</f>
        <v>3.0280000000000001E-2</v>
      </c>
      <c r="E19" s="8">
        <f>((1+D19)/(1-D19*SUM($F$17:F18)))^(1/B19)-1</f>
        <v>3.0207761175429226E-2</v>
      </c>
      <c r="F19">
        <f t="shared" si="2"/>
        <v>0.91458810334331886</v>
      </c>
    </row>
    <row r="20" spans="1:6" x14ac:dyDescent="0.25">
      <c r="A20" s="2">
        <f t="shared" ca="1" si="0"/>
        <v>46482</v>
      </c>
      <c r="B20">
        <v>4</v>
      </c>
      <c r="C20" t="s">
        <v>26</v>
      </c>
      <c r="D20" s="1">
        <f>(E4+E5)/2</f>
        <v>2.9495E-2</v>
      </c>
      <c r="E20" s="8">
        <f>((1+D20)/(1-D20*SUM($F$17:F19)))^(1/B20)-1</f>
        <v>2.9407023964433066E-2</v>
      </c>
      <c r="F20">
        <f t="shared" si="2"/>
        <v>0.89053602142556909</v>
      </c>
    </row>
    <row r="21" spans="1:6" x14ac:dyDescent="0.25">
      <c r="A21" s="2">
        <f t="shared" ca="1" si="0"/>
        <v>46848</v>
      </c>
      <c r="B21">
        <v>5</v>
      </c>
      <c r="C21" t="s">
        <v>27</v>
      </c>
      <c r="D21" s="1">
        <f>E5</f>
        <v>2.8709999999999999E-2</v>
      </c>
      <c r="E21" s="8">
        <f>((1+D21)/(1-D21*SUM($F$17:F20)))^(1/B21)-1</f>
        <v>2.8595459532222423E-2</v>
      </c>
      <c r="F21">
        <f t="shared" si="2"/>
        <v>0.86851432399469719</v>
      </c>
    </row>
    <row r="22" spans="1:6" x14ac:dyDescent="0.25">
      <c r="A22" s="2">
        <f t="shared" ca="1" si="0"/>
        <v>47213</v>
      </c>
      <c r="B22">
        <v>6</v>
      </c>
      <c r="C22" t="s">
        <v>28</v>
      </c>
      <c r="D22" s="1">
        <f>(E5+E6)/2</f>
        <v>2.8494999999999999E-2</v>
      </c>
      <c r="E22" s="8">
        <f>((1+D22)/(1-D22*SUM($F$17:F21)))^(1/B22)-1</f>
        <v>2.8384490236405435E-2</v>
      </c>
      <c r="F22">
        <f t="shared" si="2"/>
        <v>0.84540904733038214</v>
      </c>
    </row>
    <row r="23" spans="1:6" x14ac:dyDescent="0.25">
      <c r="A23" s="2">
        <f t="shared" ca="1" si="0"/>
        <v>47578</v>
      </c>
      <c r="B23">
        <v>7</v>
      </c>
      <c r="C23" t="s">
        <v>29</v>
      </c>
      <c r="D23" s="1">
        <f>E6</f>
        <v>2.828E-2</v>
      </c>
      <c r="E23" s="8">
        <f>((1+D23)/(1-D23*SUM($F$17:F22)))^(1/B23)-1</f>
        <v>2.8167029334240201E-2</v>
      </c>
      <c r="F23">
        <f t="shared" si="2"/>
        <v>0.82329274557019749</v>
      </c>
    </row>
    <row r="24" spans="1:6" x14ac:dyDescent="0.25">
      <c r="A24" s="2">
        <f t="shared" ca="1" si="0"/>
        <v>47943</v>
      </c>
      <c r="B24">
        <v>8</v>
      </c>
      <c r="C24" t="s">
        <v>30</v>
      </c>
      <c r="D24" s="1">
        <f>(E6*2+E7*1)/3</f>
        <v>2.8340000000000001E-2</v>
      </c>
      <c r="E24" s="8">
        <f>((1+D24)/(1-D24*SUM($F$17:F23)))^(1/B24)-1</f>
        <v>2.824719086930072E-2</v>
      </c>
      <c r="F24">
        <f t="shared" si="2"/>
        <v>0.80023906126469824</v>
      </c>
    </row>
    <row r="25" spans="1:6" x14ac:dyDescent="0.25">
      <c r="A25" s="2">
        <f t="shared" ca="1" si="0"/>
        <v>48309</v>
      </c>
      <c r="B25">
        <v>9</v>
      </c>
      <c r="C25" t="s">
        <v>31</v>
      </c>
      <c r="D25" s="1">
        <f>(E6*1+E7*2)/3</f>
        <v>2.8399999999999998E-2</v>
      </c>
      <c r="E25" s="8">
        <f>((1+D25)/(1-D25*SUM($F$17:F24)))^(1/B25)-1</f>
        <v>2.8324567848266424E-2</v>
      </c>
      <c r="F25">
        <f t="shared" si="2"/>
        <v>0.77772864411879217</v>
      </c>
    </row>
    <row r="26" spans="1:6" x14ac:dyDescent="0.25">
      <c r="A26" s="2">
        <f t="shared" ca="1" si="0"/>
        <v>48674</v>
      </c>
      <c r="B26">
        <v>10</v>
      </c>
      <c r="C26" t="s">
        <v>32</v>
      </c>
      <c r="D26" s="1">
        <f>E7</f>
        <v>2.8459999999999999E-2</v>
      </c>
      <c r="E26" s="8">
        <f>((1+D26)/(1-D26*SUM($F$17:F25)))^(1/B26)-1</f>
        <v>2.840022125862629E-2</v>
      </c>
      <c r="F26">
        <f t="shared" si="2"/>
        <v>0.75575040035316143</v>
      </c>
    </row>
    <row r="27" spans="1:6" x14ac:dyDescent="0.25">
      <c r="A27" s="2">
        <f t="shared" ca="1" si="0"/>
        <v>49039</v>
      </c>
      <c r="B27">
        <v>11</v>
      </c>
      <c r="C27" t="s">
        <v>33</v>
      </c>
      <c r="D27" s="1">
        <f>(E7*4+E8*1)/5</f>
        <v>2.8580000000000001E-2</v>
      </c>
      <c r="E27" s="8">
        <f>((1+D27)/(1-D27*SUM($F$17:F26)))^(1/B27)-1</f>
        <v>2.8544060843600949E-2</v>
      </c>
      <c r="F27">
        <f t="shared" si="2"/>
        <v>0.7337499616577795</v>
      </c>
    </row>
    <row r="28" spans="1:6" x14ac:dyDescent="0.25">
      <c r="A28" s="2">
        <f t="shared" ca="1" si="0"/>
        <v>49404</v>
      </c>
      <c r="B28">
        <v>12</v>
      </c>
      <c r="C28" t="s">
        <v>34</v>
      </c>
      <c r="D28" s="1">
        <f>(E7*3+E8*2)/5</f>
        <v>2.8699999999999996E-2</v>
      </c>
      <c r="E28" s="8">
        <f>((1+D28)/(1-D28*SUM($F$17:F27)))^(1/B28)-1</f>
        <v>2.8687752102217745E-2</v>
      </c>
      <c r="F28">
        <f t="shared" si="2"/>
        <v>0.71219213266372949</v>
      </c>
    </row>
    <row r="29" spans="1:6" x14ac:dyDescent="0.25">
      <c r="A29" s="2">
        <f t="shared" ca="1" si="0"/>
        <v>49770</v>
      </c>
      <c r="B29">
        <v>13</v>
      </c>
      <c r="C29" t="s">
        <v>35</v>
      </c>
      <c r="D29" s="1">
        <f>(E7*2+E8*3)/5</f>
        <v>2.8820000000000002E-2</v>
      </c>
      <c r="E29" s="8">
        <f>((1+D29)/(1-D29*SUM($F$17:F28)))^(1/B29)-1</f>
        <v>2.8831751729359478E-2</v>
      </c>
      <c r="F29">
        <f t="shared" si="2"/>
        <v>0.69107205810657601</v>
      </c>
    </row>
    <row r="30" spans="1:6" x14ac:dyDescent="0.25">
      <c r="A30" s="2">
        <f t="shared" ca="1" si="0"/>
        <v>50135</v>
      </c>
      <c r="B30">
        <v>14</v>
      </c>
      <c r="C30" t="s">
        <v>36</v>
      </c>
      <c r="D30" s="1">
        <f>(E7*1+E8*4)/5</f>
        <v>2.894E-2</v>
      </c>
      <c r="E30" s="8">
        <f>((1+D30)/(1-D30*SUM($F$17:F29)))^(1/B30)-1</f>
        <v>2.8976405645767978E-2</v>
      </c>
      <c r="F30">
        <f t="shared" si="2"/>
        <v>0.67038481506898573</v>
      </c>
    </row>
    <row r="31" spans="1:6" x14ac:dyDescent="0.25">
      <c r="A31" s="2">
        <f t="shared" ca="1" si="0"/>
        <v>50500</v>
      </c>
      <c r="B31">
        <v>15</v>
      </c>
      <c r="C31" t="s">
        <v>37</v>
      </c>
      <c r="D31" s="1">
        <f>E8</f>
        <v>2.9059999999999999E-2</v>
      </c>
      <c r="E31" s="8">
        <f>((1+D31)/(1-D31*SUM($F$17:F30)))^(1/B31)-1</f>
        <v>2.9121987052700193E-2</v>
      </c>
      <c r="F31">
        <f t="shared" si="2"/>
        <v>0.65012541776153454</v>
      </c>
    </row>
  </sheetData>
  <mergeCells count="3">
    <mergeCell ref="A1:B1"/>
    <mergeCell ref="D1:E1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Bezrizična_krivulja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2023-04-05T10:14:16Z</dcterms:created>
  <dcterms:modified xsi:type="dcterms:W3CDTF">2023-04-05T12:13:42Z</dcterms:modified>
</cp:coreProperties>
</file>